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saxe\OneDrive - Sempra Energy\Documents\Data Requests\FEA\Workpaper Main Source Files\"/>
    </mc:Choice>
  </mc:AlternateContent>
  <xr:revisionPtr revIDLastSave="4" documentId="13_ncr:1_{C993015A-F8B2-4E1A-BE7E-362E6ABF5BA8}" xr6:coauthVersionLast="41" xr6:coauthVersionMax="41" xr10:uidLastSave="{E5F33EA2-1858-47FA-9D35-D5075FF1F92E}"/>
  <bookViews>
    <workbookView xWindow="-120" yWindow="-120" windowWidth="29040" windowHeight="15840" xr2:uid="{00000000-000D-0000-FFFF-FFFF00000000}"/>
  </bookViews>
  <sheets>
    <sheet name="O&amp;M 5yrs" sheetId="1" r:id="rId1"/>
  </sheets>
  <definedNames>
    <definedName name="_xlnm.Print_Area" localSheetId="0">'O&amp;M 5yrs'!$A$1:$G$94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8" i="1" l="1"/>
  <c r="G86" i="1"/>
  <c r="G84" i="1"/>
  <c r="G29" i="1" l="1"/>
  <c r="G30" i="1" l="1"/>
  <c r="F84" i="1" l="1"/>
  <c r="F86" i="1"/>
  <c r="F29" i="1" l="1"/>
  <c r="F28" i="1"/>
  <c r="E84" i="1"/>
  <c r="D86" i="1"/>
  <c r="E86" i="1"/>
  <c r="E29" i="1"/>
  <c r="F30" i="1" l="1"/>
  <c r="D28" i="1"/>
  <c r="D29" i="1"/>
  <c r="E28" i="1"/>
  <c r="D84" i="1"/>
  <c r="E30" i="1" l="1"/>
  <c r="D30" i="1"/>
  <c r="C84" i="1" l="1"/>
  <c r="C86" i="1"/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l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C29" i="1"/>
  <c r="C28" i="1"/>
  <c r="A50" i="1" l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C30" i="1"/>
  <c r="A63" i="1" l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F55" i="1" l="1"/>
  <c r="D55" i="1" l="1"/>
  <c r="C55" i="1"/>
  <c r="G55" i="1"/>
  <c r="F64" i="1" l="1"/>
  <c r="D64" i="1"/>
  <c r="G39" i="1"/>
  <c r="G48" i="1"/>
  <c r="G64" i="1"/>
  <c r="D48" i="1"/>
  <c r="D82" i="1" s="1"/>
  <c r="D85" i="1" s="1"/>
  <c r="D87" i="1" s="1"/>
  <c r="D89" i="1" s="1"/>
  <c r="D39" i="1"/>
  <c r="D69" i="1" s="1"/>
  <c r="D72" i="1" s="1"/>
  <c r="D74" i="1" s="1"/>
  <c r="D76" i="1" s="1"/>
  <c r="C64" i="1"/>
  <c r="F48" i="1"/>
  <c r="F82" i="1" s="1"/>
  <c r="F85" i="1" s="1"/>
  <c r="F87" i="1" s="1"/>
  <c r="F89" i="1" s="1"/>
  <c r="F39" i="1"/>
  <c r="F69" i="1" s="1"/>
  <c r="F72" i="1" s="1"/>
  <c r="F74" i="1" s="1"/>
  <c r="F76" i="1" s="1"/>
  <c r="E55" i="1"/>
  <c r="C39" i="1"/>
  <c r="C69" i="1" s="1"/>
  <c r="C72" i="1" s="1"/>
  <c r="C74" i="1" s="1"/>
  <c r="C76" i="1" s="1"/>
  <c r="C48" i="1"/>
  <c r="G69" i="1" l="1"/>
  <c r="G72" i="1" s="1"/>
  <c r="G74" i="1" s="1"/>
  <c r="G76" i="1" s="1"/>
  <c r="E39" i="1"/>
  <c r="E48" i="1"/>
  <c r="C82" i="1"/>
  <c r="C85" i="1" s="1"/>
  <c r="C87" i="1" s="1"/>
  <c r="C89" i="1" s="1"/>
  <c r="E64" i="1"/>
  <c r="G82" i="1"/>
  <c r="G85" i="1" s="1"/>
  <c r="G87" i="1" s="1"/>
  <c r="G89" i="1" s="1"/>
  <c r="E82" i="1" l="1"/>
  <c r="E85" i="1" s="1"/>
  <c r="E87" i="1" s="1"/>
  <c r="E89" i="1" s="1"/>
  <c r="C91" i="1" s="1"/>
  <c r="E69" i="1"/>
  <c r="E72" i="1" s="1"/>
  <c r="E74" i="1" s="1"/>
  <c r="E76" i="1" s="1"/>
  <c r="C78" i="1" s="1"/>
</calcChain>
</file>

<file path=xl/sharedStrings.xml><?xml version="1.0" encoding="utf-8"?>
<sst xmlns="http://schemas.openxmlformats.org/spreadsheetml/2006/main" count="79" uniqueCount="71">
  <si>
    <t>Line No</t>
  </si>
  <si>
    <t>Description</t>
  </si>
  <si>
    <t>Operations</t>
  </si>
  <si>
    <t>580  Supervision &amp; Engineering</t>
  </si>
  <si>
    <t>581  EDO Load Dispatching</t>
  </si>
  <si>
    <t>582  Station</t>
  </si>
  <si>
    <t>583  Overhead Line</t>
  </si>
  <si>
    <t xml:space="preserve">584  Underground Line </t>
  </si>
  <si>
    <t xml:space="preserve">585  Street Lighting </t>
  </si>
  <si>
    <t xml:space="preserve">586  Meter </t>
  </si>
  <si>
    <t>587  Customer Installation</t>
  </si>
  <si>
    <t>588  Miscellaneous</t>
  </si>
  <si>
    <t>589  Rents</t>
  </si>
  <si>
    <t>Maintenance</t>
  </si>
  <si>
    <t>590  Supervision &amp; Engineering</t>
  </si>
  <si>
    <t>591  Structures</t>
  </si>
  <si>
    <t>592  Station Equipment</t>
  </si>
  <si>
    <t>593  Overhead Lines</t>
  </si>
  <si>
    <t>594  Underground Lines</t>
  </si>
  <si>
    <t>595  Line Transformers</t>
  </si>
  <si>
    <t>596  Streetlighting</t>
  </si>
  <si>
    <t>597  Meters</t>
  </si>
  <si>
    <t>598  Miscellaneous</t>
  </si>
  <si>
    <t>Total Operations</t>
  </si>
  <si>
    <t>Total Maintenance</t>
  </si>
  <si>
    <t>Total O&amp;M</t>
  </si>
  <si>
    <t>Exclusion of Feeder &amp; Local Distribution</t>
  </si>
  <si>
    <t xml:space="preserve">  Operations Direct (583,584)</t>
  </si>
  <si>
    <t xml:space="preserve">  Maintenance Direct (593,594)</t>
  </si>
  <si>
    <t>Total Feeder &amp; Local Distribution</t>
  </si>
  <si>
    <t>Exclusion of Substation</t>
  </si>
  <si>
    <t xml:space="preserve">  Operations Direct (582)</t>
  </si>
  <si>
    <t xml:space="preserve">  Maintenance Direct (592)</t>
  </si>
  <si>
    <t>Total Substation</t>
  </si>
  <si>
    <t>Exclusion of Street Lighting</t>
  </si>
  <si>
    <t xml:space="preserve">  Operations Direct (585)</t>
  </si>
  <si>
    <t xml:space="preserve">  Operations Indirect (Prorated 580,588,589)</t>
  </si>
  <si>
    <t xml:space="preserve">  Maintenance Direct (596)</t>
  </si>
  <si>
    <t xml:space="preserve">  Maintenace Indirect (Prorated 590,598)</t>
  </si>
  <si>
    <t>Total Street Lighting</t>
  </si>
  <si>
    <t>Exclusion of Customer TSM</t>
  </si>
  <si>
    <t xml:space="preserve">  Operations Direct (586,587)</t>
  </si>
  <si>
    <t xml:space="preserve">  Maintenance Direct (595,597)</t>
  </si>
  <si>
    <t xml:space="preserve">  Maintenance Indirect (Prorated 590,598)</t>
  </si>
  <si>
    <t xml:space="preserve">  Operations OH&amp;UG Direct (Prorated 583,584)</t>
  </si>
  <si>
    <t xml:space="preserve">  Maintenance Direct OH&amp;UG (Prorated 593,594)</t>
  </si>
  <si>
    <t>Total Customer O&amp;M</t>
  </si>
  <si>
    <t>For Substations</t>
  </si>
  <si>
    <t>Total Demand O&amp;M (Total less Lighting, TSM, and</t>
  </si>
  <si>
    <t xml:space="preserve">                                 Feeder &amp; Local Distribution)</t>
  </si>
  <si>
    <t>Demand Related O&amp;M ($/KW)</t>
  </si>
  <si>
    <t>For Feeder and Local Distribution</t>
  </si>
  <si>
    <t xml:space="preserve">                                 Substation)</t>
  </si>
  <si>
    <t>Notes:</t>
  </si>
  <si>
    <t>Twelve Year Average</t>
  </si>
  <si>
    <t>O&amp;M Costs (L1 through L20) are from FERC Form 1 Pages 320-323.</t>
  </si>
  <si>
    <t>Constant 2016 Dollar Factor</t>
  </si>
  <si>
    <t>Constant 2016 Dollars</t>
  </si>
  <si>
    <t>Total Substation Loads (MWs)</t>
  </si>
  <si>
    <t>Total Feeder and Local Distribution Loads (MWs)</t>
  </si>
  <si>
    <t>Constant 2019 Dollar Factor</t>
  </si>
  <si>
    <t>Constant 2019 Dollars</t>
  </si>
  <si>
    <t>FEEDER &amp; LOCAL DISTRIBUTION AND SUBSTATION O&amp;M EXPENSES DERVIATION</t>
  </si>
  <si>
    <t>Constant 2020 Dollar Factor</t>
  </si>
  <si>
    <t>Constant 2020 Dollars</t>
  </si>
  <si>
    <t xml:space="preserve">  Operations Indirect (Proprated 581)</t>
  </si>
  <si>
    <t xml:space="preserve">  Maintenance Indirect (Proprated 591)</t>
  </si>
  <si>
    <t xml:space="preserve">  Operations Indirect (Proprated 580,588,589)</t>
  </si>
  <si>
    <t xml:space="preserve">  Maintenance Indirect (Proprated 590,598)</t>
  </si>
  <si>
    <t xml:space="preserve">  Operations Indirect (Propated 580,588,589)</t>
  </si>
  <si>
    <t xml:space="preserve">  Maintenance Indirect (Propated 590,598)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</si>
</sst>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0.0000"/>
  </numFmts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7"/>
      <name val="Arial"/>
      <family val="2"/>
    </font>
    <font>
      <b/>
      <sz val="10"/>
      <color rgb="FF0070C0"/>
      <name val="Arial"/>
      <family val="2"/>
    </font>
    <font>
      <b/>
      <u/>
      <sz val="10"/>
      <color rgb="FF0070C0"/>
      <name val="Arial"/>
      <family val="2"/>
    </font>
    <font>
      <b/>
      <u val="doubleAccounting"/>
      <sz val="10"/>
      <name val="Arial"/>
      <family val="2"/>
    </font>
    <font>
      <b/>
      <u/>
      <sz val="10"/>
      <name val="Arial"/>
      <family val="2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165" fontId="2" fillId="0" borderId="0" xfId="1" applyNumberFormat="1" applyFont="1"/>
    <xf numFmtId="3" fontId="2" fillId="0" borderId="0" xfId="0" applyNumberFormat="1" applyFont="1"/>
    <xf numFmtId="165" fontId="2" fillId="0" borderId="0" xfId="1" applyNumberFormat="1" applyFont="1" applyFill="1"/>
    <xf numFmtId="165" fontId="2" fillId="0" borderId="0" xfId="0" applyNumberFormat="1" applyFont="1"/>
    <xf numFmtId="165" fontId="2" fillId="0" borderId="0" xfId="1" quotePrefix="1" applyNumberFormat="1" applyFont="1"/>
    <xf numFmtId="0" fontId="2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right"/>
    </xf>
    <xf numFmtId="0" fontId="2" fillId="2" borderId="0" xfId="0" applyFont="1" applyFill="1"/>
    <xf numFmtId="3" fontId="2" fillId="2" borderId="0" xfId="0" applyNumberFormat="1" applyFont="1" applyFill="1"/>
    <xf numFmtId="2" fontId="2" fillId="0" borderId="0" xfId="0" applyNumberFormat="1" applyFont="1" applyFill="1"/>
    <xf numFmtId="164" fontId="2" fillId="0" borderId="0" xfId="0" applyNumberFormat="1" applyFont="1" applyFill="1"/>
    <xf numFmtId="3" fontId="4" fillId="0" borderId="0" xfId="0" applyNumberFormat="1" applyFont="1"/>
    <xf numFmtId="3" fontId="5" fillId="0" borderId="0" xfId="0" applyNumberFormat="1" applyFont="1"/>
    <xf numFmtId="165" fontId="6" fillId="0" borderId="0" xfId="1" applyNumberFormat="1" applyFont="1"/>
    <xf numFmtId="164" fontId="3" fillId="0" borderId="0" xfId="0" applyNumberFormat="1" applyFont="1" applyFill="1"/>
    <xf numFmtId="0" fontId="2" fillId="0" borderId="0" xfId="0" applyFont="1" applyFill="1" applyBorder="1"/>
    <xf numFmtId="0" fontId="2" fillId="0" borderId="0" xfId="0" applyFont="1" applyAlignment="1">
      <alignment horizontal="center"/>
    </xf>
    <xf numFmtId="2" fontId="2" fillId="3" borderId="1" xfId="0" applyNumberFormat="1" applyFont="1" applyFill="1" applyBorder="1"/>
    <xf numFmtId="166" fontId="3" fillId="0" borderId="0" xfId="1" applyNumberFormat="1" applyFont="1" applyFill="1"/>
    <xf numFmtId="166" fontId="2" fillId="0" borderId="0" xfId="1" applyNumberFormat="1" applyFont="1" applyFill="1"/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9" fontId="2" fillId="0" borderId="0" xfId="2" applyFont="1" applyFill="1"/>
    <xf numFmtId="165" fontId="2" fillId="0" borderId="0" xfId="0" applyNumberFormat="1" applyFont="1" applyFill="1"/>
    <xf numFmtId="3" fontId="2" fillId="0" borderId="0" xfId="0" applyNumberFormat="1" applyFont="1" applyFill="1"/>
    <xf numFmtId="43" fontId="2" fillId="0" borderId="0" xfId="0" applyNumberFormat="1" applyFont="1" applyFill="1"/>
    <xf numFmtId="43" fontId="2" fillId="0" borderId="0" xfId="1" applyFont="1" applyFill="1"/>
    <xf numFmtId="43" fontId="2" fillId="0" borderId="0" xfId="0" applyNumberFormat="1" applyFont="1"/>
    <xf numFmtId="0" fontId="2" fillId="0" borderId="0" xfId="0" applyFont="1" applyFill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N95"/>
  <sheetViews>
    <sheetView tabSelected="1" topLeftCell="A51" zoomScaleNormal="100" workbookViewId="0">
      <selection activeCell="C65" sqref="C65:G65"/>
    </sheetView>
  </sheetViews>
  <sheetFormatPr defaultColWidth="8.85546875" defaultRowHeight="12.75" x14ac:dyDescent="0.2"/>
  <cols>
    <col min="1" max="1" width="8" style="1" bestFit="1" customWidth="1"/>
    <col min="2" max="2" width="45.7109375" style="1" customWidth="1"/>
    <col min="3" max="7" width="17.7109375" style="3" customWidth="1"/>
    <col min="8" max="9" width="8.85546875" style="3"/>
    <col min="10" max="10" width="10" style="3" bestFit="1" customWidth="1"/>
    <col min="11" max="11" width="11.28515625" style="3" bestFit="1" customWidth="1"/>
    <col min="12" max="14" width="10" style="3" bestFit="1" customWidth="1"/>
    <col min="15" max="16384" width="8.85546875" style="3"/>
  </cols>
  <sheetData>
    <row r="2" spans="1:9" x14ac:dyDescent="0.2">
      <c r="A2" s="33" t="s">
        <v>62</v>
      </c>
      <c r="B2" s="33"/>
      <c r="C2" s="33"/>
      <c r="D2" s="33"/>
      <c r="E2" s="33"/>
      <c r="F2" s="33"/>
      <c r="G2" s="33"/>
    </row>
    <row r="4" spans="1:9" x14ac:dyDescent="0.2">
      <c r="A4" s="24" t="s">
        <v>0</v>
      </c>
      <c r="B4" s="25" t="s">
        <v>1</v>
      </c>
      <c r="C4" s="26">
        <v>2013</v>
      </c>
      <c r="D4" s="26">
        <v>2014</v>
      </c>
      <c r="E4" s="26">
        <v>2015</v>
      </c>
      <c r="F4" s="26">
        <v>2016</v>
      </c>
      <c r="G4" s="26">
        <v>2017</v>
      </c>
    </row>
    <row r="6" spans="1:9" x14ac:dyDescent="0.2">
      <c r="B6" s="2" t="s">
        <v>2</v>
      </c>
    </row>
    <row r="7" spans="1:9" x14ac:dyDescent="0.2">
      <c r="A7" s="2">
        <v>1</v>
      </c>
      <c r="B7" s="1" t="s">
        <v>3</v>
      </c>
      <c r="C7" s="15">
        <v>19182581</v>
      </c>
      <c r="D7" s="15">
        <v>16468011</v>
      </c>
      <c r="E7" s="15">
        <v>20261619</v>
      </c>
      <c r="F7" s="15">
        <v>18188602</v>
      </c>
      <c r="G7" s="15">
        <v>15909212</v>
      </c>
    </row>
    <row r="8" spans="1:9" x14ac:dyDescent="0.2">
      <c r="A8" s="2">
        <f>A7+1</f>
        <v>2</v>
      </c>
      <c r="B8" s="1" t="s">
        <v>4</v>
      </c>
      <c r="C8" s="15">
        <v>3414374</v>
      </c>
      <c r="D8" s="15">
        <v>2862650</v>
      </c>
      <c r="E8" s="15">
        <v>3676353</v>
      </c>
      <c r="F8" s="15">
        <v>2843727</v>
      </c>
      <c r="G8" s="15">
        <v>2385779</v>
      </c>
    </row>
    <row r="9" spans="1:9" x14ac:dyDescent="0.2">
      <c r="A9" s="2">
        <f t="shared" ref="A9:A74" si="0">A8+1</f>
        <v>3</v>
      </c>
      <c r="B9" s="1" t="s">
        <v>5</v>
      </c>
      <c r="C9" s="15">
        <v>5031657</v>
      </c>
      <c r="D9" s="15">
        <v>4454770</v>
      </c>
      <c r="E9" s="15">
        <v>4910017</v>
      </c>
      <c r="F9" s="15">
        <v>5313914</v>
      </c>
      <c r="G9" s="15">
        <v>3434871</v>
      </c>
    </row>
    <row r="10" spans="1:9" x14ac:dyDescent="0.2">
      <c r="A10" s="2">
        <f t="shared" si="0"/>
        <v>4</v>
      </c>
      <c r="B10" s="1" t="s">
        <v>6</v>
      </c>
      <c r="C10" s="15">
        <v>2632222</v>
      </c>
      <c r="D10" s="15">
        <v>2434460</v>
      </c>
      <c r="E10" s="15">
        <v>2427310</v>
      </c>
      <c r="F10" s="15">
        <v>3088786</v>
      </c>
      <c r="G10" s="15">
        <v>5666945</v>
      </c>
      <c r="I10" s="29"/>
    </row>
    <row r="11" spans="1:9" x14ac:dyDescent="0.2">
      <c r="A11" s="2">
        <f t="shared" si="0"/>
        <v>5</v>
      </c>
      <c r="B11" s="1" t="s">
        <v>7</v>
      </c>
      <c r="C11" s="15">
        <v>2232165</v>
      </c>
      <c r="D11" s="15">
        <v>2425854</v>
      </c>
      <c r="E11" s="15">
        <v>2533843</v>
      </c>
      <c r="F11" s="15">
        <v>3049553</v>
      </c>
      <c r="G11" s="15">
        <v>4201316</v>
      </c>
    </row>
    <row r="12" spans="1:9" x14ac:dyDescent="0.2">
      <c r="A12" s="2">
        <f t="shared" si="0"/>
        <v>6</v>
      </c>
      <c r="B12" s="1" t="s">
        <v>8</v>
      </c>
      <c r="C12" s="15">
        <v>544058</v>
      </c>
      <c r="D12" s="15">
        <v>574960</v>
      </c>
      <c r="E12" s="15">
        <v>621671</v>
      </c>
      <c r="F12" s="15">
        <v>590079</v>
      </c>
      <c r="G12" s="15">
        <v>669949</v>
      </c>
    </row>
    <row r="13" spans="1:9" x14ac:dyDescent="0.2">
      <c r="A13" s="2">
        <f t="shared" si="0"/>
        <v>7</v>
      </c>
      <c r="B13" s="1" t="s">
        <v>9</v>
      </c>
      <c r="C13" s="15">
        <v>10448310</v>
      </c>
      <c r="D13" s="15">
        <v>10021917</v>
      </c>
      <c r="E13" s="15">
        <v>10722449</v>
      </c>
      <c r="F13" s="15">
        <v>10905267</v>
      </c>
      <c r="G13" s="15">
        <v>9457830</v>
      </c>
    </row>
    <row r="14" spans="1:9" x14ac:dyDescent="0.2">
      <c r="A14" s="2">
        <f t="shared" si="0"/>
        <v>8</v>
      </c>
      <c r="B14" s="1" t="s">
        <v>10</v>
      </c>
      <c r="C14" s="15">
        <v>6273749</v>
      </c>
      <c r="D14" s="15">
        <v>5555830</v>
      </c>
      <c r="E14" s="15">
        <v>5793072</v>
      </c>
      <c r="F14" s="15">
        <v>6567025</v>
      </c>
      <c r="G14" s="15">
        <v>5599731</v>
      </c>
    </row>
    <row r="15" spans="1:9" x14ac:dyDescent="0.2">
      <c r="A15" s="2">
        <f t="shared" si="0"/>
        <v>9</v>
      </c>
      <c r="B15" s="1" t="s">
        <v>11</v>
      </c>
      <c r="C15" s="15">
        <v>21634202</v>
      </c>
      <c r="D15" s="15">
        <v>11348714</v>
      </c>
      <c r="E15" s="15">
        <v>32837817</v>
      </c>
      <c r="F15" s="15">
        <v>28855925</v>
      </c>
      <c r="G15" s="15">
        <v>36641612</v>
      </c>
    </row>
    <row r="16" spans="1:9" x14ac:dyDescent="0.2">
      <c r="A16" s="2">
        <f t="shared" si="0"/>
        <v>10</v>
      </c>
      <c r="B16" s="1" t="s">
        <v>12</v>
      </c>
      <c r="C16" s="15">
        <v>708154</v>
      </c>
      <c r="D16" s="15">
        <v>526486</v>
      </c>
      <c r="E16" s="15">
        <v>476435</v>
      </c>
      <c r="F16" s="15">
        <v>462486</v>
      </c>
      <c r="G16" s="15">
        <v>387609</v>
      </c>
    </row>
    <row r="17" spans="1:14" x14ac:dyDescent="0.2">
      <c r="A17" s="2">
        <f t="shared" si="0"/>
        <v>11</v>
      </c>
      <c r="B17" s="2" t="s">
        <v>13</v>
      </c>
      <c r="C17" s="15"/>
      <c r="D17" s="15"/>
      <c r="E17" s="15"/>
      <c r="F17" s="15"/>
      <c r="G17" s="15"/>
    </row>
    <row r="18" spans="1:14" x14ac:dyDescent="0.2">
      <c r="A18" s="2">
        <f t="shared" si="0"/>
        <v>12</v>
      </c>
      <c r="B18" s="1" t="s">
        <v>14</v>
      </c>
      <c r="C18" s="15">
        <v>1370482</v>
      </c>
      <c r="D18" s="15">
        <v>1207014</v>
      </c>
      <c r="E18" s="15">
        <v>1479120</v>
      </c>
      <c r="F18" s="15">
        <v>1474963</v>
      </c>
      <c r="G18" s="15">
        <v>1658570</v>
      </c>
    </row>
    <row r="19" spans="1:14" x14ac:dyDescent="0.2">
      <c r="A19" s="2">
        <f t="shared" si="0"/>
        <v>13</v>
      </c>
      <c r="B19" s="1" t="s">
        <v>15</v>
      </c>
      <c r="C19" s="15">
        <v>52434</v>
      </c>
      <c r="D19" s="15">
        <v>63064</v>
      </c>
      <c r="E19" s="15">
        <v>187155</v>
      </c>
      <c r="F19" s="15">
        <v>1141</v>
      </c>
      <c r="G19" s="15">
        <v>102</v>
      </c>
    </row>
    <row r="20" spans="1:14" x14ac:dyDescent="0.2">
      <c r="A20" s="2">
        <f t="shared" si="0"/>
        <v>14</v>
      </c>
      <c r="B20" s="1" t="s">
        <v>16</v>
      </c>
      <c r="C20" s="15">
        <v>3823044</v>
      </c>
      <c r="D20" s="15">
        <v>4077715</v>
      </c>
      <c r="E20" s="15">
        <v>3345319</v>
      </c>
      <c r="F20" s="15">
        <v>2248185</v>
      </c>
      <c r="G20" s="15">
        <v>2099774</v>
      </c>
    </row>
    <row r="21" spans="1:14" x14ac:dyDescent="0.2">
      <c r="A21" s="2">
        <f t="shared" si="0"/>
        <v>15</v>
      </c>
      <c r="B21" s="1" t="s">
        <v>17</v>
      </c>
      <c r="C21" s="15">
        <v>41094319</v>
      </c>
      <c r="D21" s="15">
        <v>40806422</v>
      </c>
      <c r="E21" s="15">
        <v>41183868</v>
      </c>
      <c r="F21" s="15">
        <v>45182924</v>
      </c>
      <c r="G21" s="15">
        <v>44974258</v>
      </c>
    </row>
    <row r="22" spans="1:14" x14ac:dyDescent="0.2">
      <c r="A22" s="2">
        <f t="shared" si="0"/>
        <v>16</v>
      </c>
      <c r="B22" s="1" t="s">
        <v>18</v>
      </c>
      <c r="C22" s="15">
        <v>9091634</v>
      </c>
      <c r="D22" s="15">
        <v>7870466</v>
      </c>
      <c r="E22" s="15">
        <v>9104513</v>
      </c>
      <c r="F22" s="15">
        <v>9520845</v>
      </c>
      <c r="G22" s="15">
        <v>8944324</v>
      </c>
    </row>
    <row r="23" spans="1:14" x14ac:dyDescent="0.2">
      <c r="A23" s="2">
        <f t="shared" si="0"/>
        <v>17</v>
      </c>
      <c r="B23" s="1" t="s">
        <v>19</v>
      </c>
      <c r="C23" s="15">
        <v>184788</v>
      </c>
      <c r="D23" s="15">
        <v>143915</v>
      </c>
      <c r="E23" s="15">
        <v>15925</v>
      </c>
      <c r="F23" s="15">
        <v>11091</v>
      </c>
      <c r="G23" s="15">
        <v>5498</v>
      </c>
    </row>
    <row r="24" spans="1:14" x14ac:dyDescent="0.2">
      <c r="A24" s="2">
        <f t="shared" si="0"/>
        <v>18</v>
      </c>
      <c r="B24" s="1" t="s">
        <v>20</v>
      </c>
      <c r="C24" s="15">
        <v>77784</v>
      </c>
      <c r="D24" s="15">
        <v>93248</v>
      </c>
      <c r="E24" s="15">
        <v>86230</v>
      </c>
      <c r="F24" s="15">
        <v>124470</v>
      </c>
      <c r="G24" s="15">
        <v>73996</v>
      </c>
    </row>
    <row r="25" spans="1:14" x14ac:dyDescent="0.2">
      <c r="A25" s="2">
        <f t="shared" si="0"/>
        <v>19</v>
      </c>
      <c r="B25" s="1" t="s">
        <v>21</v>
      </c>
      <c r="C25" s="15">
        <v>733855</v>
      </c>
      <c r="D25" s="15">
        <v>1077930</v>
      </c>
      <c r="E25" s="15">
        <v>1512087</v>
      </c>
      <c r="F25" s="15">
        <v>1895444</v>
      </c>
      <c r="G25" s="15">
        <v>1556884</v>
      </c>
    </row>
    <row r="26" spans="1:14" x14ac:dyDescent="0.2">
      <c r="A26" s="2">
        <f t="shared" si="0"/>
        <v>20</v>
      </c>
      <c r="B26" s="3" t="s">
        <v>22</v>
      </c>
      <c r="C26" s="16">
        <v>252444</v>
      </c>
      <c r="D26" s="16">
        <v>205131</v>
      </c>
      <c r="E26" s="16">
        <v>267268</v>
      </c>
      <c r="F26" s="16">
        <v>706540</v>
      </c>
      <c r="G26" s="16">
        <v>707782</v>
      </c>
    </row>
    <row r="27" spans="1:14" x14ac:dyDescent="0.2">
      <c r="A27" s="2">
        <f t="shared" si="0"/>
        <v>21</v>
      </c>
    </row>
    <row r="28" spans="1:14" x14ac:dyDescent="0.2">
      <c r="A28" s="2">
        <f t="shared" si="0"/>
        <v>22</v>
      </c>
      <c r="B28" s="1" t="s">
        <v>23</v>
      </c>
      <c r="C28" s="4">
        <f t="shared" ref="C28" si="1">SUM(C7:C16)</f>
        <v>72101472</v>
      </c>
      <c r="D28" s="4">
        <f t="shared" ref="D28:E28" si="2">SUM(D7:D16)</f>
        <v>56673652</v>
      </c>
      <c r="E28" s="4">
        <f t="shared" si="2"/>
        <v>84260586</v>
      </c>
      <c r="F28" s="4">
        <f t="shared" ref="F28:G28" si="3">SUM(F7:F16)</f>
        <v>79865364</v>
      </c>
      <c r="G28" s="4">
        <f t="shared" si="3"/>
        <v>84354854</v>
      </c>
    </row>
    <row r="29" spans="1:14" ht="15" x14ac:dyDescent="0.35">
      <c r="A29" s="2">
        <f t="shared" si="0"/>
        <v>23</v>
      </c>
      <c r="B29" s="1" t="s">
        <v>24</v>
      </c>
      <c r="C29" s="17">
        <f t="shared" ref="C29" si="4">SUM(C18:C26)</f>
        <v>56680784</v>
      </c>
      <c r="D29" s="17">
        <f t="shared" ref="D29:E29" si="5">SUM(D18:D26)</f>
        <v>55544905</v>
      </c>
      <c r="E29" s="17">
        <f t="shared" si="5"/>
        <v>57181485</v>
      </c>
      <c r="F29" s="17">
        <f t="shared" ref="F29:G29" si="6">SUM(F18:F26)</f>
        <v>61165603</v>
      </c>
      <c r="G29" s="17">
        <f t="shared" si="6"/>
        <v>60021188</v>
      </c>
    </row>
    <row r="30" spans="1:14" x14ac:dyDescent="0.2">
      <c r="A30" s="2">
        <f t="shared" si="0"/>
        <v>24</v>
      </c>
      <c r="B30" s="1" t="s">
        <v>25</v>
      </c>
      <c r="C30" s="4">
        <f t="shared" ref="C30" si="7">C28+C29</f>
        <v>128782256</v>
      </c>
      <c r="D30" s="4">
        <f t="shared" ref="D30:E30" si="8">D28+D29</f>
        <v>112218557</v>
      </c>
      <c r="E30" s="4">
        <f t="shared" si="8"/>
        <v>141442071</v>
      </c>
      <c r="F30" s="4">
        <f t="shared" ref="F30:G30" si="9">F28+F29</f>
        <v>141030967</v>
      </c>
      <c r="G30" s="4">
        <f t="shared" si="9"/>
        <v>144376042</v>
      </c>
    </row>
    <row r="31" spans="1:14" x14ac:dyDescent="0.2">
      <c r="A31" s="2">
        <f t="shared" si="0"/>
        <v>25</v>
      </c>
    </row>
    <row r="32" spans="1:14" x14ac:dyDescent="0.2">
      <c r="A32" s="2">
        <f t="shared" si="0"/>
        <v>26</v>
      </c>
      <c r="B32" s="1" t="s">
        <v>26</v>
      </c>
      <c r="J32" s="28"/>
      <c r="K32" s="28"/>
      <c r="L32" s="28"/>
      <c r="M32" s="28"/>
      <c r="N32" s="28"/>
    </row>
    <row r="33" spans="1:14" x14ac:dyDescent="0.2">
      <c r="A33" s="2">
        <f t="shared" si="0"/>
        <v>27</v>
      </c>
      <c r="B33" s="1" t="s">
        <v>27</v>
      </c>
      <c r="C33" s="6">
        <v>4428269</v>
      </c>
      <c r="D33" s="6">
        <v>4422266</v>
      </c>
      <c r="E33" s="6">
        <v>4515847</v>
      </c>
      <c r="F33" s="6">
        <v>5598554</v>
      </c>
      <c r="G33" s="6">
        <v>9118008</v>
      </c>
      <c r="I33" s="30"/>
      <c r="J33" s="28"/>
      <c r="K33" s="28"/>
      <c r="L33" s="28"/>
      <c r="M33" s="28"/>
      <c r="N33" s="28"/>
    </row>
    <row r="34" spans="1:14" x14ac:dyDescent="0.2">
      <c r="A34" s="20">
        <f t="shared" si="0"/>
        <v>28</v>
      </c>
      <c r="B34" s="1" t="s">
        <v>65</v>
      </c>
      <c r="C34" s="6">
        <v>1598296.4918125153</v>
      </c>
      <c r="D34" s="6">
        <v>1426084.0853748932</v>
      </c>
      <c r="E34" s="6">
        <v>1761307.7873806581</v>
      </c>
      <c r="F34" s="6">
        <v>1458951.2813011685</v>
      </c>
      <c r="G34" s="6">
        <v>1732953.2140182343</v>
      </c>
      <c r="J34" s="28"/>
      <c r="K34" s="28"/>
      <c r="L34" s="28"/>
      <c r="M34" s="28"/>
      <c r="N34" s="28"/>
    </row>
    <row r="35" spans="1:14" x14ac:dyDescent="0.2">
      <c r="A35" s="20">
        <f t="shared" si="0"/>
        <v>29</v>
      </c>
      <c r="B35" s="1" t="s">
        <v>67</v>
      </c>
      <c r="C35" s="4">
        <v>18664181.532123927</v>
      </c>
      <c r="D35" s="4">
        <v>13481580.665329283</v>
      </c>
      <c r="E35" s="4">
        <v>24592022.945021059</v>
      </c>
      <c r="F35" s="4">
        <v>23313789.335589714</v>
      </c>
      <c r="G35" s="4">
        <v>36312676.331782691</v>
      </c>
      <c r="J35" s="28"/>
      <c r="K35" s="28"/>
      <c r="L35" s="28"/>
      <c r="M35" s="28"/>
      <c r="N35" s="28"/>
    </row>
    <row r="36" spans="1:14" x14ac:dyDescent="0.2">
      <c r="A36" s="20">
        <f t="shared" si="0"/>
        <v>30</v>
      </c>
      <c r="B36" s="1" t="s">
        <v>28</v>
      </c>
      <c r="C36" s="6">
        <v>46939500</v>
      </c>
      <c r="D36" s="6">
        <v>45630064</v>
      </c>
      <c r="E36" s="6">
        <v>47448663</v>
      </c>
      <c r="F36" s="6">
        <v>51601498</v>
      </c>
      <c r="G36" s="6">
        <v>49487552</v>
      </c>
    </row>
    <row r="37" spans="1:14" x14ac:dyDescent="0.2">
      <c r="A37" s="20">
        <f t="shared" si="0"/>
        <v>31</v>
      </c>
      <c r="B37" s="1" t="s">
        <v>66</v>
      </c>
      <c r="C37" s="6">
        <v>48485.074802397612</v>
      </c>
      <c r="D37" s="6">
        <v>57890.624244064493</v>
      </c>
      <c r="E37" s="6">
        <v>174828.87094311684</v>
      </c>
      <c r="F37" s="6">
        <v>1093.3640819761185</v>
      </c>
      <c r="G37" s="6">
        <v>97.84826420349836</v>
      </c>
    </row>
    <row r="38" spans="1:14" x14ac:dyDescent="0.2">
      <c r="A38" s="20">
        <f t="shared" si="0"/>
        <v>32</v>
      </c>
      <c r="B38" s="1" t="s">
        <v>68</v>
      </c>
      <c r="C38" s="4">
        <v>1133203.8502739342</v>
      </c>
      <c r="D38" s="4">
        <v>950753.26129312674</v>
      </c>
      <c r="E38" s="4">
        <v>1328270.6491547956</v>
      </c>
      <c r="F38" s="4">
        <v>1940267.992912716</v>
      </c>
      <c r="G38" s="4">
        <v>2160058.9493914065</v>
      </c>
    </row>
    <row r="39" spans="1:14" x14ac:dyDescent="0.2">
      <c r="A39" s="20">
        <f t="shared" si="0"/>
        <v>33</v>
      </c>
      <c r="B39" s="1" t="s">
        <v>29</v>
      </c>
      <c r="C39" s="4">
        <f t="shared" ref="C39:G39" si="10">SUM(C33:C38)</f>
        <v>72811935.949012786</v>
      </c>
      <c r="D39" s="4">
        <f t="shared" si="10"/>
        <v>65968638.636241369</v>
      </c>
      <c r="E39" s="4">
        <f t="shared" si="10"/>
        <v>79820940.252499625</v>
      </c>
      <c r="F39" s="4">
        <f t="shared" si="10"/>
        <v>83914153.973885566</v>
      </c>
      <c r="G39" s="4">
        <f t="shared" si="10"/>
        <v>98811346.343456537</v>
      </c>
    </row>
    <row r="40" spans="1:14" x14ac:dyDescent="0.2">
      <c r="A40" s="20">
        <f t="shared" si="0"/>
        <v>34</v>
      </c>
      <c r="C40" s="7"/>
      <c r="D40" s="7"/>
      <c r="E40" s="7"/>
      <c r="F40" s="7"/>
      <c r="G40" s="7"/>
    </row>
    <row r="41" spans="1:14" x14ac:dyDescent="0.2">
      <c r="A41" s="20">
        <f t="shared" si="0"/>
        <v>35</v>
      </c>
      <c r="B41" s="1" t="s">
        <v>30</v>
      </c>
      <c r="C41" s="1"/>
      <c r="D41" s="1"/>
      <c r="E41" s="1"/>
      <c r="F41" s="1"/>
      <c r="G41" s="1"/>
    </row>
    <row r="42" spans="1:14" x14ac:dyDescent="0.2">
      <c r="A42" s="20">
        <f t="shared" si="0"/>
        <v>36</v>
      </c>
      <c r="B42" s="1" t="s">
        <v>31</v>
      </c>
      <c r="C42" s="4">
        <v>5031657</v>
      </c>
      <c r="D42" s="4">
        <v>4454770</v>
      </c>
      <c r="E42" s="4">
        <v>4910017</v>
      </c>
      <c r="F42" s="4">
        <v>5313914</v>
      </c>
      <c r="G42" s="4">
        <v>3434871</v>
      </c>
    </row>
    <row r="43" spans="1:14" x14ac:dyDescent="0.2">
      <c r="A43" s="20">
        <f t="shared" si="0"/>
        <v>37</v>
      </c>
      <c r="B43" s="1" t="s">
        <v>65</v>
      </c>
      <c r="C43" s="4">
        <v>1816077.5081874847</v>
      </c>
      <c r="D43" s="4">
        <v>1436565.9146251068</v>
      </c>
      <c r="E43" s="4">
        <v>1915045.2126193419</v>
      </c>
      <c r="F43" s="4">
        <v>1384775.7186988315</v>
      </c>
      <c r="G43" s="4">
        <v>652825.7859817656</v>
      </c>
    </row>
    <row r="44" spans="1:14" x14ac:dyDescent="0.2">
      <c r="A44" s="20">
        <f t="shared" si="0"/>
        <v>38</v>
      </c>
      <c r="B44" s="3" t="s">
        <v>69</v>
      </c>
      <c r="C44" s="6">
        <v>21207329.467876073</v>
      </c>
      <c r="D44" s="6">
        <v>13580671.334670717</v>
      </c>
      <c r="E44" s="6">
        <v>26738561.054978941</v>
      </c>
      <c r="F44" s="6">
        <v>22128476.664410286</v>
      </c>
      <c r="G44" s="6">
        <v>13679452.668217307</v>
      </c>
      <c r="K44" s="29"/>
    </row>
    <row r="45" spans="1:14" x14ac:dyDescent="0.2">
      <c r="A45" s="20">
        <f t="shared" si="0"/>
        <v>39</v>
      </c>
      <c r="B45" s="1" t="s">
        <v>32</v>
      </c>
      <c r="C45" s="4">
        <v>3823044</v>
      </c>
      <c r="D45" s="4">
        <v>4077715</v>
      </c>
      <c r="E45" s="4">
        <v>3345319</v>
      </c>
      <c r="F45" s="4">
        <v>2248185</v>
      </c>
      <c r="G45" s="4">
        <v>2099774</v>
      </c>
      <c r="K45" s="28"/>
    </row>
    <row r="46" spans="1:14" x14ac:dyDescent="0.2">
      <c r="A46" s="20">
        <f t="shared" si="0"/>
        <v>40</v>
      </c>
      <c r="B46" s="1" t="s">
        <v>66</v>
      </c>
      <c r="C46" s="4">
        <v>3948.9251976023897</v>
      </c>
      <c r="D46" s="4">
        <v>5173.3757559355045</v>
      </c>
      <c r="E46" s="4">
        <v>12326.129056883155</v>
      </c>
      <c r="F46" s="4">
        <v>47.635918023881402</v>
      </c>
      <c r="G46" s="4">
        <v>4.1517357965016446</v>
      </c>
      <c r="K46" s="28"/>
    </row>
    <row r="47" spans="1:14" x14ac:dyDescent="0.2">
      <c r="A47" s="20">
        <f t="shared" si="0"/>
        <v>41</v>
      </c>
      <c r="B47" s="3" t="s">
        <v>70</v>
      </c>
      <c r="C47" s="6">
        <v>92295.149726065734</v>
      </c>
      <c r="D47" s="6">
        <v>84963.738706873221</v>
      </c>
      <c r="E47" s="6">
        <v>93648.350845204448</v>
      </c>
      <c r="F47" s="6">
        <v>84534.007087284073</v>
      </c>
      <c r="G47" s="6">
        <v>91652.050608593287</v>
      </c>
    </row>
    <row r="48" spans="1:14" x14ac:dyDescent="0.2">
      <c r="A48" s="20">
        <f t="shared" si="0"/>
        <v>42</v>
      </c>
      <c r="B48" s="1" t="s">
        <v>33</v>
      </c>
      <c r="C48" s="4">
        <f t="shared" ref="C48:G48" si="11">SUM(C42:C47)</f>
        <v>31974352.050987225</v>
      </c>
      <c r="D48" s="4">
        <f t="shared" si="11"/>
        <v>23639859.363758631</v>
      </c>
      <c r="E48" s="4">
        <f t="shared" si="11"/>
        <v>37014916.747500375</v>
      </c>
      <c r="F48" s="4">
        <f t="shared" si="11"/>
        <v>31159933.026114423</v>
      </c>
      <c r="G48" s="4">
        <f t="shared" si="11"/>
        <v>19958579.656543463</v>
      </c>
    </row>
    <row r="49" spans="1:7" x14ac:dyDescent="0.2">
      <c r="A49" s="20">
        <f t="shared" si="0"/>
        <v>43</v>
      </c>
      <c r="C49" s="32"/>
      <c r="D49" s="32"/>
      <c r="E49" s="32"/>
      <c r="F49" s="32"/>
      <c r="G49" s="32"/>
    </row>
    <row r="50" spans="1:7" x14ac:dyDescent="0.2">
      <c r="A50" s="20">
        <f t="shared" si="0"/>
        <v>44</v>
      </c>
      <c r="B50" s="1" t="s">
        <v>34</v>
      </c>
      <c r="C50" s="5"/>
      <c r="D50" s="5"/>
      <c r="E50" s="5"/>
      <c r="F50" s="5"/>
      <c r="G50" s="5"/>
    </row>
    <row r="51" spans="1:7" x14ac:dyDescent="0.2">
      <c r="A51" s="20">
        <f t="shared" si="0"/>
        <v>45</v>
      </c>
      <c r="B51" s="1" t="s">
        <v>35</v>
      </c>
      <c r="C51" s="4">
        <v>544058</v>
      </c>
      <c r="D51" s="4">
        <v>574960</v>
      </c>
      <c r="E51" s="4">
        <v>621671</v>
      </c>
      <c r="F51" s="4">
        <v>590079</v>
      </c>
      <c r="G51" s="4">
        <v>669949</v>
      </c>
    </row>
    <row r="52" spans="1:7" x14ac:dyDescent="0.2">
      <c r="A52" s="20">
        <f t="shared" si="0"/>
        <v>46</v>
      </c>
      <c r="B52" s="1" t="s">
        <v>36</v>
      </c>
      <c r="C52" s="4">
        <v>28927</v>
      </c>
      <c r="D52" s="4">
        <v>25502</v>
      </c>
      <c r="E52" s="4">
        <v>44623</v>
      </c>
      <c r="F52" s="4">
        <v>37006</v>
      </c>
      <c r="G52" s="4">
        <v>61588</v>
      </c>
    </row>
    <row r="53" spans="1:7" x14ac:dyDescent="0.2">
      <c r="A53" s="20">
        <f t="shared" si="0"/>
        <v>47</v>
      </c>
      <c r="B53" s="1" t="s">
        <v>37</v>
      </c>
      <c r="C53" s="4">
        <v>77784</v>
      </c>
      <c r="D53" s="4">
        <v>93248</v>
      </c>
      <c r="E53" s="4">
        <v>86230</v>
      </c>
      <c r="F53" s="4">
        <v>124470</v>
      </c>
      <c r="G53" s="4">
        <v>73996</v>
      </c>
    </row>
    <row r="54" spans="1:7" x14ac:dyDescent="0.2">
      <c r="A54" s="20">
        <f t="shared" si="0"/>
        <v>48</v>
      </c>
      <c r="B54" s="1" t="s">
        <v>38</v>
      </c>
      <c r="C54" s="4">
        <v>560</v>
      </c>
      <c r="D54" s="4">
        <v>647</v>
      </c>
      <c r="E54" s="4">
        <v>503</v>
      </c>
      <c r="F54" s="4">
        <v>329</v>
      </c>
      <c r="G54" s="4">
        <v>146</v>
      </c>
    </row>
    <row r="55" spans="1:7" x14ac:dyDescent="0.2">
      <c r="A55" s="20">
        <f t="shared" si="0"/>
        <v>49</v>
      </c>
      <c r="B55" s="1" t="s">
        <v>39</v>
      </c>
      <c r="C55" s="4">
        <f t="shared" ref="C55:G55" si="12">SUM(C51:C54)</f>
        <v>651329</v>
      </c>
      <c r="D55" s="4">
        <f t="shared" si="12"/>
        <v>694357</v>
      </c>
      <c r="E55" s="4">
        <f t="shared" si="12"/>
        <v>753027</v>
      </c>
      <c r="F55" s="4">
        <f t="shared" si="12"/>
        <v>751884</v>
      </c>
      <c r="G55" s="4">
        <f t="shared" si="12"/>
        <v>805679</v>
      </c>
    </row>
    <row r="56" spans="1:7" x14ac:dyDescent="0.2">
      <c r="A56" s="20">
        <f t="shared" si="0"/>
        <v>50</v>
      </c>
      <c r="C56" s="7"/>
      <c r="D56" s="7"/>
      <c r="E56" s="7"/>
      <c r="F56" s="7"/>
      <c r="G56" s="7"/>
    </row>
    <row r="57" spans="1:7" x14ac:dyDescent="0.2">
      <c r="A57" s="2">
        <f t="shared" si="0"/>
        <v>51</v>
      </c>
      <c r="B57" s="1" t="s">
        <v>40</v>
      </c>
      <c r="C57" s="5"/>
      <c r="D57" s="5"/>
      <c r="E57" s="5"/>
      <c r="F57" s="5"/>
      <c r="G57" s="5"/>
    </row>
    <row r="58" spans="1:7" x14ac:dyDescent="0.2">
      <c r="A58" s="2">
        <f t="shared" si="0"/>
        <v>52</v>
      </c>
      <c r="B58" s="1" t="s">
        <v>41</v>
      </c>
      <c r="C58" s="4">
        <v>16722059</v>
      </c>
      <c r="D58" s="4">
        <v>15577747</v>
      </c>
      <c r="E58" s="4">
        <v>16515521</v>
      </c>
      <c r="F58" s="4">
        <v>17472292</v>
      </c>
      <c r="G58" s="4">
        <v>15057561</v>
      </c>
    </row>
    <row r="59" spans="1:7" x14ac:dyDescent="0.2">
      <c r="A59" s="2">
        <f t="shared" si="0"/>
        <v>53</v>
      </c>
      <c r="B59" s="1" t="s">
        <v>36</v>
      </c>
      <c r="C59" s="8">
        <v>1624499</v>
      </c>
      <c r="D59" s="8">
        <v>1255457</v>
      </c>
      <c r="E59" s="8">
        <v>2200664</v>
      </c>
      <c r="F59" s="8">
        <v>2027741</v>
      </c>
      <c r="G59" s="8">
        <v>2884716</v>
      </c>
    </row>
    <row r="60" spans="1:7" x14ac:dyDescent="0.2">
      <c r="A60" s="2">
        <f t="shared" si="0"/>
        <v>54</v>
      </c>
      <c r="B60" s="1" t="s">
        <v>42</v>
      </c>
      <c r="C60" s="4">
        <v>918643</v>
      </c>
      <c r="D60" s="4">
        <v>1221845</v>
      </c>
      <c r="E60" s="4">
        <v>1528012</v>
      </c>
      <c r="F60" s="4">
        <v>1906535</v>
      </c>
      <c r="G60" s="4">
        <v>1562382</v>
      </c>
    </row>
    <row r="61" spans="1:7" x14ac:dyDescent="0.2">
      <c r="A61" s="2">
        <f t="shared" si="0"/>
        <v>55</v>
      </c>
      <c r="B61" s="1" t="s">
        <v>43</v>
      </c>
      <c r="C61" s="8">
        <v>396867</v>
      </c>
      <c r="D61" s="8">
        <v>375781</v>
      </c>
      <c r="E61" s="8">
        <v>323966</v>
      </c>
      <c r="F61" s="8">
        <v>156372</v>
      </c>
      <c r="G61" s="8">
        <v>114495</v>
      </c>
    </row>
    <row r="62" spans="1:7" x14ac:dyDescent="0.2">
      <c r="A62" s="2">
        <f t="shared" si="0"/>
        <v>56</v>
      </c>
      <c r="B62" s="1" t="s">
        <v>44</v>
      </c>
      <c r="C62" s="6">
        <v>436118</v>
      </c>
      <c r="D62" s="6">
        <v>438048</v>
      </c>
      <c r="E62" s="6">
        <v>445306</v>
      </c>
      <c r="F62" s="6">
        <v>539785</v>
      </c>
      <c r="G62" s="6">
        <v>750253</v>
      </c>
    </row>
    <row r="63" spans="1:7" x14ac:dyDescent="0.2">
      <c r="A63" s="20">
        <f t="shared" si="0"/>
        <v>57</v>
      </c>
      <c r="B63" s="1" t="s">
        <v>45</v>
      </c>
      <c r="C63" s="6">
        <v>3246453</v>
      </c>
      <c r="D63" s="6">
        <v>3046824</v>
      </c>
      <c r="E63" s="6">
        <v>2839718</v>
      </c>
      <c r="F63" s="6">
        <v>3102271</v>
      </c>
      <c r="G63" s="6">
        <v>4431030</v>
      </c>
    </row>
    <row r="64" spans="1:7" x14ac:dyDescent="0.2">
      <c r="A64" s="20">
        <f t="shared" si="0"/>
        <v>58</v>
      </c>
      <c r="B64" s="1" t="s">
        <v>46</v>
      </c>
      <c r="C64" s="4">
        <f>SUM(C58:C63)</f>
        <v>23344639</v>
      </c>
      <c r="D64" s="4">
        <f>SUM(D58:D63)</f>
        <v>21915702</v>
      </c>
      <c r="E64" s="4">
        <f>SUM(E58:E63)</f>
        <v>23853187</v>
      </c>
      <c r="F64" s="4">
        <f>SUM(F58:F63)</f>
        <v>25204996</v>
      </c>
      <c r="G64" s="4">
        <f>SUM(G58:G63)</f>
        <v>24800437</v>
      </c>
    </row>
    <row r="65" spans="1:9" x14ac:dyDescent="0.2">
      <c r="A65" s="2">
        <f t="shared" si="0"/>
        <v>59</v>
      </c>
      <c r="C65" s="31"/>
      <c r="D65" s="31"/>
      <c r="E65" s="31"/>
      <c r="F65" s="31"/>
      <c r="G65" s="31"/>
    </row>
    <row r="66" spans="1:9" x14ac:dyDescent="0.2">
      <c r="A66" s="20">
        <f>A65+1</f>
        <v>60</v>
      </c>
      <c r="B66" s="3"/>
      <c r="C66" s="28"/>
    </row>
    <row r="67" spans="1:9" x14ac:dyDescent="0.2">
      <c r="A67" s="20">
        <f t="shared" si="0"/>
        <v>61</v>
      </c>
      <c r="B67" s="11" t="s">
        <v>47</v>
      </c>
      <c r="C67" s="12"/>
      <c r="D67" s="12"/>
      <c r="E67" s="12"/>
      <c r="F67" s="12"/>
      <c r="G67" s="12"/>
    </row>
    <row r="68" spans="1:9" x14ac:dyDescent="0.2">
      <c r="A68" s="20">
        <f t="shared" si="0"/>
        <v>62</v>
      </c>
      <c r="B68" s="9" t="s">
        <v>58</v>
      </c>
      <c r="C68" s="10">
        <v>5284.735499859984</v>
      </c>
      <c r="D68" s="10">
        <v>5456.811183278016</v>
      </c>
      <c r="E68" s="10">
        <v>5300.1937029025785</v>
      </c>
      <c r="F68" s="10">
        <v>5487.8011096127584</v>
      </c>
      <c r="G68" s="10">
        <v>5221.3790977682511</v>
      </c>
    </row>
    <row r="69" spans="1:9" x14ac:dyDescent="0.2">
      <c r="A69" s="20">
        <f t="shared" si="0"/>
        <v>63</v>
      </c>
      <c r="B69" s="1" t="s">
        <v>48</v>
      </c>
      <c r="C69" s="7">
        <f>C30-(C39+C55+C64)</f>
        <v>31974352.050987214</v>
      </c>
      <c r="D69" s="7">
        <f>D30-(D39+D55+D64)</f>
        <v>23639859.363758624</v>
      </c>
      <c r="E69" s="7">
        <f>E30-(E39+E55+E64)</f>
        <v>37014916.747500375</v>
      </c>
      <c r="F69" s="7">
        <f>F30-(F39+F55+F64)</f>
        <v>31159933.026114434</v>
      </c>
      <c r="G69" s="7">
        <f>G30-(G39+G55+G64)</f>
        <v>19958579.656543463</v>
      </c>
    </row>
    <row r="70" spans="1:9" x14ac:dyDescent="0.2">
      <c r="A70" s="20">
        <f t="shared" si="0"/>
        <v>64</v>
      </c>
      <c r="B70" s="1" t="s">
        <v>49</v>
      </c>
    </row>
    <row r="71" spans="1:9" x14ac:dyDescent="0.2">
      <c r="A71" s="20">
        <f t="shared" si="0"/>
        <v>65</v>
      </c>
      <c r="B71" s="1" t="s">
        <v>56</v>
      </c>
      <c r="C71" s="18">
        <v>1.0704233223322333</v>
      </c>
      <c r="D71" s="18">
        <v>1.0384362860192105</v>
      </c>
      <c r="E71" s="18">
        <v>1.0139091351163598</v>
      </c>
      <c r="F71" s="18">
        <v>1</v>
      </c>
      <c r="G71" s="18">
        <v>0.98043736447397778</v>
      </c>
    </row>
    <row r="72" spans="1:9" x14ac:dyDescent="0.2">
      <c r="A72" s="20">
        <f t="shared" si="0"/>
        <v>66</v>
      </c>
      <c r="B72" s="1" t="s">
        <v>57</v>
      </c>
      <c r="C72" s="6">
        <f t="shared" ref="C72" si="13">C69*C71</f>
        <v>34226092.151838191</v>
      </c>
      <c r="D72" s="6">
        <f t="shared" ref="D72:E72" si="14">D69*D71</f>
        <v>24548487.75971796</v>
      </c>
      <c r="E72" s="6">
        <f t="shared" si="14"/>
        <v>37529762.225862168</v>
      </c>
      <c r="F72" s="6">
        <f t="shared" ref="F72:G72" si="15">F69*F71</f>
        <v>31159933.026114434</v>
      </c>
      <c r="G72" s="6">
        <f t="shared" si="15"/>
        <v>19568137.237105422</v>
      </c>
    </row>
    <row r="73" spans="1:9" x14ac:dyDescent="0.2">
      <c r="A73" s="20">
        <f t="shared" si="0"/>
        <v>67</v>
      </c>
      <c r="B73" s="1" t="s">
        <v>63</v>
      </c>
      <c r="C73" s="22">
        <v>1.1067959089625357</v>
      </c>
      <c r="D73" s="22">
        <v>1.1067959089625357</v>
      </c>
      <c r="E73" s="22">
        <v>1.1067959089625357</v>
      </c>
      <c r="F73" s="22">
        <v>1.1067959089625357</v>
      </c>
      <c r="G73" s="22">
        <v>1.1067959089625357</v>
      </c>
    </row>
    <row r="74" spans="1:9" x14ac:dyDescent="0.2">
      <c r="A74" s="20">
        <f t="shared" si="0"/>
        <v>68</v>
      </c>
      <c r="B74" s="1" t="s">
        <v>64</v>
      </c>
      <c r="C74" s="6">
        <f t="shared" ref="C74" si="16">C72*C73</f>
        <v>37881298.77342926</v>
      </c>
      <c r="D74" s="6">
        <f t="shared" ref="D74:E74" si="17">D72*D73</f>
        <v>27170165.823672719</v>
      </c>
      <c r="E74" s="6">
        <f t="shared" si="17"/>
        <v>41537787.295920953</v>
      </c>
      <c r="F74" s="6">
        <f t="shared" ref="F74:G74" si="18">F72*F73</f>
        <v>34487686.396850057</v>
      </c>
      <c r="G74" s="6">
        <f t="shared" si="18"/>
        <v>21657934.240045737</v>
      </c>
    </row>
    <row r="75" spans="1:9" x14ac:dyDescent="0.2">
      <c r="A75" s="20">
        <f t="shared" ref="A75:A91" si="19">A74+1</f>
        <v>69</v>
      </c>
    </row>
    <row r="76" spans="1:9" x14ac:dyDescent="0.2">
      <c r="A76" s="20">
        <f t="shared" si="19"/>
        <v>70</v>
      </c>
      <c r="B76" s="3" t="s">
        <v>50</v>
      </c>
      <c r="C76" s="13">
        <f t="shared" ref="C76:G76" si="20">C74/C68/1000</f>
        <v>7.168059550838997</v>
      </c>
      <c r="D76" s="13">
        <f t="shared" si="20"/>
        <v>4.979128819214715</v>
      </c>
      <c r="E76" s="13">
        <f t="shared" si="20"/>
        <v>7.8370319320920956</v>
      </c>
      <c r="F76" s="13">
        <f t="shared" si="20"/>
        <v>6.2844271700079251</v>
      </c>
      <c r="G76" s="13">
        <f t="shared" si="20"/>
        <v>4.147933684666353</v>
      </c>
    </row>
    <row r="77" spans="1:9" ht="13.5" thickBot="1" x14ac:dyDescent="0.25">
      <c r="A77" s="20">
        <f t="shared" si="19"/>
        <v>71</v>
      </c>
      <c r="B77" s="3"/>
      <c r="C77" s="27"/>
      <c r="D77" s="27"/>
      <c r="E77" s="27"/>
      <c r="F77" s="27"/>
      <c r="G77" s="27"/>
    </row>
    <row r="78" spans="1:9" ht="13.5" thickBot="1" x14ac:dyDescent="0.25">
      <c r="A78" s="20">
        <f t="shared" si="19"/>
        <v>72</v>
      </c>
      <c r="B78" s="19" t="s">
        <v>54</v>
      </c>
      <c r="C78" s="21">
        <f>SUM(C76:G76)/5</f>
        <v>6.0833162313640168</v>
      </c>
      <c r="I78" s="13"/>
    </row>
    <row r="79" spans="1:9" x14ac:dyDescent="0.2">
      <c r="A79" s="20">
        <f t="shared" si="19"/>
        <v>73</v>
      </c>
      <c r="B79" s="19"/>
    </row>
    <row r="80" spans="1:9" x14ac:dyDescent="0.2">
      <c r="A80" s="20">
        <f t="shared" si="19"/>
        <v>74</v>
      </c>
      <c r="B80" s="11" t="s">
        <v>51</v>
      </c>
      <c r="C80" s="11"/>
      <c r="D80" s="11"/>
      <c r="E80" s="11"/>
      <c r="F80" s="11"/>
      <c r="G80" s="11"/>
    </row>
    <row r="81" spans="1:9" ht="12.75" customHeight="1" x14ac:dyDescent="0.2">
      <c r="A81" s="20">
        <f t="shared" si="19"/>
        <v>75</v>
      </c>
      <c r="B81" s="9" t="s">
        <v>59</v>
      </c>
      <c r="C81" s="10">
        <v>5923.6394627432928</v>
      </c>
      <c r="D81" s="10">
        <v>5946.9883396673695</v>
      </c>
      <c r="E81" s="10">
        <v>5690.795224001683</v>
      </c>
      <c r="F81" s="10">
        <v>6018.6017804320354</v>
      </c>
      <c r="G81" s="10">
        <v>5767.1857357031058</v>
      </c>
    </row>
    <row r="82" spans="1:9" x14ac:dyDescent="0.2">
      <c r="A82" s="20">
        <f t="shared" si="19"/>
        <v>76</v>
      </c>
      <c r="B82" s="1" t="s">
        <v>48</v>
      </c>
      <c r="C82" s="7">
        <f>C30-(C48+C55+C64)</f>
        <v>72811935.949012771</v>
      </c>
      <c r="D82" s="7">
        <f>D30-(D48+D55+D64)</f>
        <v>65968638.636241369</v>
      </c>
      <c r="E82" s="7">
        <f>E30-(E48+E55+E64)</f>
        <v>79820940.252499625</v>
      </c>
      <c r="F82" s="7">
        <f>F30-(F48+F55+F64)</f>
        <v>83914153.973885581</v>
      </c>
      <c r="G82" s="7">
        <f>G30-(G48+G55+G64)</f>
        <v>98811346.343456537</v>
      </c>
    </row>
    <row r="83" spans="1:9" x14ac:dyDescent="0.2">
      <c r="A83" s="20">
        <f t="shared" si="19"/>
        <v>77</v>
      </c>
      <c r="B83" s="1" t="s">
        <v>52</v>
      </c>
    </row>
    <row r="84" spans="1:9" x14ac:dyDescent="0.2">
      <c r="A84" s="20">
        <f t="shared" si="19"/>
        <v>78</v>
      </c>
      <c r="B84" s="1" t="s">
        <v>56</v>
      </c>
      <c r="C84" s="14">
        <f t="shared" ref="C84:F84" si="21">C71</f>
        <v>1.0704233223322333</v>
      </c>
      <c r="D84" s="14">
        <f t="shared" si="21"/>
        <v>1.0384362860192105</v>
      </c>
      <c r="E84" s="14">
        <f t="shared" si="21"/>
        <v>1.0139091351163598</v>
      </c>
      <c r="F84" s="14">
        <f t="shared" si="21"/>
        <v>1</v>
      </c>
      <c r="G84" s="14">
        <f t="shared" ref="G84" si="22">G71</f>
        <v>0.98043736447397778</v>
      </c>
    </row>
    <row r="85" spans="1:9" x14ac:dyDescent="0.2">
      <c r="A85" s="20">
        <f t="shared" si="19"/>
        <v>79</v>
      </c>
      <c r="B85" s="1" t="s">
        <v>57</v>
      </c>
      <c r="C85" s="6">
        <f t="shared" ref="C85" si="23">C82*C84</f>
        <v>77939594.383984014</v>
      </c>
      <c r="D85" s="6">
        <f t="shared" ref="D85:E85" si="24">D82*D84</f>
        <v>68504228.099161878</v>
      </c>
      <c r="E85" s="6">
        <f t="shared" si="24"/>
        <v>80931180.495586529</v>
      </c>
      <c r="F85" s="6">
        <f t="shared" ref="F85:G85" si="25">F82*F84</f>
        <v>83914153.973885581</v>
      </c>
      <c r="G85" s="6">
        <f t="shared" si="25"/>
        <v>96878335.989103943</v>
      </c>
    </row>
    <row r="86" spans="1:9" x14ac:dyDescent="0.2">
      <c r="A86" s="20">
        <f t="shared" si="19"/>
        <v>80</v>
      </c>
      <c r="B86" s="1" t="s">
        <v>60</v>
      </c>
      <c r="C86" s="23">
        <f t="shared" ref="C86:F86" si="26">C73</f>
        <v>1.1067959089625357</v>
      </c>
      <c r="D86" s="23">
        <f t="shared" si="26"/>
        <v>1.1067959089625357</v>
      </c>
      <c r="E86" s="23">
        <f t="shared" si="26"/>
        <v>1.1067959089625357</v>
      </c>
      <c r="F86" s="23">
        <f t="shared" si="26"/>
        <v>1.1067959089625357</v>
      </c>
      <c r="G86" s="23">
        <f t="shared" ref="G86" si="27">G73</f>
        <v>1.1067959089625357</v>
      </c>
    </row>
    <row r="87" spans="1:9" x14ac:dyDescent="0.2">
      <c r="A87" s="20">
        <f t="shared" si="19"/>
        <v>81</v>
      </c>
      <c r="B87" s="1" t="s">
        <v>61</v>
      </c>
      <c r="C87" s="4">
        <f t="shared" ref="C87" si="28">C85*C86</f>
        <v>86263224.210392922</v>
      </c>
      <c r="D87" s="4">
        <f t="shared" ref="D87:E87" si="29">D85*D86</f>
        <v>75820199.406788751</v>
      </c>
      <c r="E87" s="4">
        <f t="shared" si="29"/>
        <v>89574299.480023727</v>
      </c>
      <c r="F87" s="4">
        <f t="shared" ref="F87:G87" si="30">F85*F86</f>
        <v>92875842.322348863</v>
      </c>
      <c r="G87" s="4">
        <f t="shared" si="30"/>
        <v>107224545.93983823</v>
      </c>
    </row>
    <row r="88" spans="1:9" x14ac:dyDescent="0.2">
      <c r="A88" s="20">
        <f t="shared" si="19"/>
        <v>82</v>
      </c>
      <c r="C88" s="1"/>
      <c r="D88" s="1"/>
      <c r="E88" s="1"/>
    </row>
    <row r="89" spans="1:9" x14ac:dyDescent="0.2">
      <c r="A89" s="20">
        <f t="shared" si="19"/>
        <v>83</v>
      </c>
      <c r="B89" s="3" t="s">
        <v>50</v>
      </c>
      <c r="C89" s="13">
        <f t="shared" ref="C89:F89" si="31">C87/C81/1000</f>
        <v>14.562537904770393</v>
      </c>
      <c r="D89" s="13">
        <f t="shared" si="31"/>
        <v>12.749343882357364</v>
      </c>
      <c r="E89" s="13">
        <f t="shared" si="31"/>
        <v>15.740207818800481</v>
      </c>
      <c r="F89" s="13">
        <f t="shared" si="31"/>
        <v>15.4314649333191</v>
      </c>
      <c r="G89" s="13">
        <f t="shared" ref="G89" si="32">G87/G81/1000</f>
        <v>18.592178378448907</v>
      </c>
    </row>
    <row r="90" spans="1:9" ht="13.5" thickBot="1" x14ac:dyDescent="0.25">
      <c r="A90" s="20">
        <f t="shared" si="19"/>
        <v>84</v>
      </c>
    </row>
    <row r="91" spans="1:9" ht="13.5" thickBot="1" x14ac:dyDescent="0.25">
      <c r="A91" s="20">
        <f t="shared" si="19"/>
        <v>85</v>
      </c>
      <c r="B91" s="3" t="s">
        <v>54</v>
      </c>
      <c r="C91" s="21">
        <f>SUM(C89:G89)/5</f>
        <v>15.415146583539249</v>
      </c>
      <c r="I91" s="13"/>
    </row>
    <row r="93" spans="1:9" x14ac:dyDescent="0.2">
      <c r="A93" s="1" t="s">
        <v>53</v>
      </c>
      <c r="B93" s="3" t="s">
        <v>55</v>
      </c>
    </row>
    <row r="94" spans="1:9" x14ac:dyDescent="0.2">
      <c r="B94" s="3"/>
    </row>
    <row r="95" spans="1:9" x14ac:dyDescent="0.2">
      <c r="A95" s="3"/>
      <c r="B95" s="3"/>
    </row>
  </sheetData>
  <mergeCells count="1">
    <mergeCell ref="A2:G2"/>
  </mergeCells>
  <phoneticPr fontId="0" type="noConversion"/>
  <printOptions horizontalCentered="1"/>
  <pageMargins left="0.75" right="0.75" top="1" bottom="1" header="0.5" footer="0.5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O&amp;M 5yrs</vt:lpstr>
      <vt:lpstr>'O&amp;M 5yrs'!Print_Area</vt:lpstr>
    </vt:vector>
  </TitlesOfParts>
  <Company>Sempra Energy Utilities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CFang</dc:creator>
  <cp:lastModifiedBy>Saxe, William</cp:lastModifiedBy>
  <cp:lastPrinted>2019-07-01T18:08:42Z</cp:lastPrinted>
  <dcterms:created xsi:type="dcterms:W3CDTF">2006-11-06T18:41:05Z</dcterms:created>
  <dcterms:modified xsi:type="dcterms:W3CDTF">2020-03-11T15:50:53Z</dcterms:modified>
</cp:coreProperties>
</file>